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298395D5-C9BC-4CE6-A237-C09F0B9C9BF0}" xr6:coauthVersionLast="47" xr6:coauthVersionMax="47" xr10:uidLastSave="{00000000-0000-0000-0000-000000000000}"/>
  <bookViews>
    <workbookView xWindow="30750" yWindow="0" windowWidth="26460" windowHeight="15600" activeTab="2" xr2:uid="{00000000-000D-0000-FFFF-FFFF00000000}"/>
  </bookViews>
  <sheets>
    <sheet name="作成者" sheetId="4" r:id="rId1"/>
    <sheet name="労働者名簿" sheetId="1" r:id="rId2"/>
    <sheet name="賃金台帳" sheetId="2" r:id="rId3"/>
    <sheet name="給与明細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B40" i="2"/>
  <c r="Q7" i="2"/>
  <c r="Q37" i="2"/>
  <c r="Q36" i="2"/>
  <c r="Q35" i="2"/>
  <c r="Q34" i="2"/>
  <c r="Q33" i="2"/>
  <c r="Q11" i="2"/>
  <c r="Q10" i="2"/>
  <c r="Q9" i="2"/>
  <c r="Q8" i="2"/>
  <c r="D23" i="2" l="1"/>
  <c r="D29" i="2" s="1"/>
  <c r="B6" i="3" l="1"/>
  <c r="C14" i="3" l="1"/>
  <c r="B14" i="3"/>
  <c r="E12" i="3"/>
  <c r="D12" i="3"/>
  <c r="C12" i="3"/>
  <c r="B12" i="3"/>
  <c r="F9" i="3"/>
  <c r="E9" i="3"/>
  <c r="D9" i="3"/>
  <c r="C9" i="3"/>
  <c r="F6" i="3"/>
  <c r="E6" i="3"/>
  <c r="D6" i="3"/>
  <c r="C6" i="3"/>
  <c r="B9" i="3"/>
  <c r="H3" i="2"/>
  <c r="B3" i="3"/>
  <c r="E3" i="3"/>
  <c r="D3" i="3"/>
  <c r="A2" i="3"/>
  <c r="F38" i="2"/>
  <c r="A2" i="2"/>
  <c r="Q26" i="2"/>
  <c r="Q25" i="2"/>
  <c r="Q22" i="2"/>
  <c r="Q21" i="2"/>
  <c r="Q20" i="2"/>
  <c r="Q19" i="2"/>
  <c r="Q17" i="2"/>
  <c r="Q16" i="2"/>
  <c r="Q15" i="2"/>
  <c r="Q14" i="2"/>
  <c r="Q13" i="2"/>
  <c r="P38" i="2"/>
  <c r="P39" i="2" s="1"/>
  <c r="O38" i="2"/>
  <c r="O39" i="2" s="1"/>
  <c r="N38" i="2"/>
  <c r="M38" i="2"/>
  <c r="M39" i="2" s="1"/>
  <c r="L38" i="2"/>
  <c r="K38" i="2"/>
  <c r="J38" i="2"/>
  <c r="I38" i="2"/>
  <c r="H38" i="2"/>
  <c r="G38" i="2"/>
  <c r="E38" i="2"/>
  <c r="D38" i="2"/>
  <c r="C38" i="2"/>
  <c r="B38" i="2"/>
  <c r="O24" i="2"/>
  <c r="M24" i="2"/>
  <c r="L24" i="2"/>
  <c r="P18" i="2"/>
  <c r="P30" i="2" s="1"/>
  <c r="O18" i="2"/>
  <c r="N18" i="2"/>
  <c r="N24" i="2" s="1"/>
  <c r="M18" i="2"/>
  <c r="M30" i="2" s="1"/>
  <c r="L18" i="2"/>
  <c r="K18" i="2"/>
  <c r="J18" i="2"/>
  <c r="J24" i="2" s="1"/>
  <c r="I18" i="2"/>
  <c r="H18" i="2"/>
  <c r="H24" i="2" s="1"/>
  <c r="G18" i="2"/>
  <c r="F18" i="2"/>
  <c r="E18" i="2"/>
  <c r="D18" i="2"/>
  <c r="C18" i="2"/>
  <c r="B18" i="2"/>
  <c r="P23" i="2"/>
  <c r="P29" i="2" s="1"/>
  <c r="O23" i="2"/>
  <c r="O29" i="2" s="1"/>
  <c r="N23" i="2"/>
  <c r="N39" i="2" s="1"/>
  <c r="M23" i="2"/>
  <c r="M29" i="2" s="1"/>
  <c r="L23" i="2"/>
  <c r="L29" i="2" s="1"/>
  <c r="K23" i="2"/>
  <c r="K29" i="2" s="1"/>
  <c r="J23" i="2"/>
  <c r="J29" i="2" s="1"/>
  <c r="I23" i="2"/>
  <c r="I29" i="2" s="1"/>
  <c r="H23" i="2"/>
  <c r="H29" i="2" s="1"/>
  <c r="G23" i="2"/>
  <c r="F23" i="2"/>
  <c r="E23" i="2"/>
  <c r="E39" i="2" s="1"/>
  <c r="C23" i="2"/>
  <c r="C29" i="2" s="1"/>
  <c r="B23" i="2"/>
  <c r="B29" i="2" s="1"/>
  <c r="C17" i="3" l="1"/>
  <c r="D30" i="2"/>
  <c r="D24" i="2"/>
  <c r="L30" i="2"/>
  <c r="E30" i="2"/>
  <c r="E29" i="2"/>
  <c r="N29" i="2"/>
  <c r="N30" i="2" s="1"/>
  <c r="I39" i="2"/>
  <c r="O30" i="2"/>
  <c r="J39" i="2"/>
  <c r="I24" i="2"/>
  <c r="E24" i="2"/>
  <c r="Q38" i="2"/>
  <c r="C30" i="2"/>
  <c r="F39" i="2"/>
  <c r="F24" i="2"/>
  <c r="F29" i="2"/>
  <c r="F30" i="2"/>
  <c r="B24" i="2"/>
  <c r="B39" i="2"/>
  <c r="Q39" i="2" s="1"/>
  <c r="C24" i="2"/>
  <c r="G24" i="2"/>
  <c r="Q23" i="2"/>
  <c r="K30" i="2"/>
  <c r="D17" i="3" s="1"/>
  <c r="Q18" i="2"/>
  <c r="B17" i="3"/>
  <c r="K24" i="2"/>
  <c r="H30" i="2"/>
  <c r="H39" i="2"/>
  <c r="G29" i="2"/>
  <c r="G30" i="2" s="1"/>
  <c r="G39" i="2"/>
  <c r="I30" i="2"/>
  <c r="B30" i="2"/>
  <c r="C39" i="2"/>
  <c r="P24" i="2"/>
  <c r="D39" i="2"/>
  <c r="L39" i="2"/>
  <c r="J30" i="2"/>
  <c r="K39" i="2"/>
  <c r="P3" i="2"/>
  <c r="M3" i="2"/>
  <c r="J3" i="2"/>
  <c r="C3" i="2"/>
  <c r="Q29" i="2" l="1"/>
  <c r="Q30" i="2"/>
  <c r="Q24" i="2"/>
  <c r="F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所定の情報を入力してください。
賃金台帳と給与明細に氏名などが反映されます。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1月～賞与３の白枠内に入力してください。
灰色枠は自動で計算されます。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リストから選択してください。その月の給与明細が出力されます。</t>
        </r>
      </text>
    </comment>
  </commentList>
</comments>
</file>

<file path=xl/sharedStrings.xml><?xml version="1.0" encoding="utf-8"?>
<sst xmlns="http://schemas.openxmlformats.org/spreadsheetml/2006/main" count="102" uniqueCount="78">
  <si>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</si>
  <si>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</si>
  <si>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</si>
  <si>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従業員番号</t>
    <rPh sb="0" eb="3">
      <t>ジュウギョウイン</t>
    </rPh>
    <rPh sb="3" eb="5">
      <t>バンゴウ</t>
    </rPh>
    <phoneticPr fontId="1"/>
  </si>
  <si>
    <t>生年月日</t>
    <rPh sb="0" eb="2">
      <t>セイネン</t>
    </rPh>
    <rPh sb="2" eb="4">
      <t>ガッピ</t>
    </rPh>
    <phoneticPr fontId="1"/>
  </si>
  <si>
    <t>雇入年月日</t>
    <rPh sb="0" eb="2">
      <t>ヤトイイ</t>
    </rPh>
    <rPh sb="2" eb="5">
      <t>ネンガッピ</t>
    </rPh>
    <phoneticPr fontId="1"/>
  </si>
  <si>
    <t>履歴</t>
    <rPh sb="0" eb="2">
      <t>リレキ</t>
    </rPh>
    <phoneticPr fontId="1"/>
  </si>
  <si>
    <t>備考</t>
    <rPh sb="0" eb="2">
      <t>ビコウ</t>
    </rPh>
    <phoneticPr fontId="1"/>
  </si>
  <si>
    <t>従事する業務の種類</t>
    <rPh sb="0" eb="2">
      <t>ジュウジ</t>
    </rPh>
    <rPh sb="4" eb="6">
      <t>ギョウム</t>
    </rPh>
    <rPh sb="7" eb="9">
      <t>シュルイ</t>
    </rPh>
    <phoneticPr fontId="1"/>
  </si>
  <si>
    <t>解雇・退職または死亡</t>
    <rPh sb="0" eb="2">
      <t>カイコ</t>
    </rPh>
    <rPh sb="3" eb="5">
      <t>タイショク</t>
    </rPh>
    <rPh sb="8" eb="10">
      <t>シボウ</t>
    </rPh>
    <phoneticPr fontId="1"/>
  </si>
  <si>
    <t>年月日</t>
    <rPh sb="0" eb="3">
      <t>ネンガッピ</t>
    </rPh>
    <phoneticPr fontId="1"/>
  </si>
  <si>
    <t>事由</t>
    <rPh sb="0" eb="2">
      <t>ジユウ</t>
    </rPh>
    <phoneticPr fontId="1"/>
  </si>
  <si>
    <t>労働者名簿</t>
    <rPh sb="0" eb="3">
      <t>ロウドウシャ</t>
    </rPh>
    <rPh sb="3" eb="5">
      <t>メイボ</t>
    </rPh>
    <phoneticPr fontId="1"/>
  </si>
  <si>
    <t>男</t>
    <rPh sb="0" eb="1">
      <t>オトコ</t>
    </rPh>
    <phoneticPr fontId="1"/>
  </si>
  <si>
    <t>労働日数</t>
    <rPh sb="0" eb="2">
      <t>ロウドウ</t>
    </rPh>
    <rPh sb="2" eb="4">
      <t>ニッスウ</t>
    </rPh>
    <phoneticPr fontId="1"/>
  </si>
  <si>
    <t>労働時間数</t>
    <rPh sb="0" eb="2">
      <t>ロウドウ</t>
    </rPh>
    <rPh sb="2" eb="4">
      <t>ジカン</t>
    </rPh>
    <rPh sb="4" eb="5">
      <t>スウ</t>
    </rPh>
    <phoneticPr fontId="1"/>
  </si>
  <si>
    <t>時間外労働時間数</t>
    <rPh sb="0" eb="2">
      <t>ジカン</t>
    </rPh>
    <rPh sb="2" eb="3">
      <t>ガイ</t>
    </rPh>
    <rPh sb="3" eb="5">
      <t>ロウドウ</t>
    </rPh>
    <rPh sb="5" eb="8">
      <t>ジカンスウ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</si>
  <si>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</si>
  <si>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深夜労働時間数</t>
    <rPh sb="0" eb="2">
      <t>シンヤ</t>
    </rPh>
    <rPh sb="2" eb="4">
      <t>ロウドウ</t>
    </rPh>
    <rPh sb="4" eb="7">
      <t>ジカンスウ</t>
    </rPh>
    <phoneticPr fontId="1"/>
  </si>
  <si>
    <t>基本給</t>
    <rPh sb="0" eb="3">
      <t>キホンキュウ</t>
    </rPh>
    <phoneticPr fontId="1"/>
  </si>
  <si>
    <t>法定内残業手当</t>
    <rPh sb="0" eb="2">
      <t>ホウテイ</t>
    </rPh>
    <rPh sb="2" eb="3">
      <t>ナイ</t>
    </rPh>
    <rPh sb="3" eb="5">
      <t>ザンギョウ</t>
    </rPh>
    <rPh sb="5" eb="7">
      <t>テアテ</t>
    </rPh>
    <phoneticPr fontId="1"/>
  </si>
  <si>
    <t>時間外労働手当</t>
    <rPh sb="0" eb="2">
      <t>ジカン</t>
    </rPh>
    <rPh sb="2" eb="3">
      <t>ガイ</t>
    </rPh>
    <rPh sb="3" eb="5">
      <t>ロウドウ</t>
    </rPh>
    <rPh sb="5" eb="7">
      <t>テアテ</t>
    </rPh>
    <phoneticPr fontId="1"/>
  </si>
  <si>
    <t>深夜労働手当</t>
    <rPh sb="0" eb="2">
      <t>シンヤ</t>
    </rPh>
    <rPh sb="2" eb="4">
      <t>ロウドウ</t>
    </rPh>
    <rPh sb="4" eb="6">
      <t>テアテ</t>
    </rPh>
    <phoneticPr fontId="1"/>
  </si>
  <si>
    <t>支給額合計</t>
    <rPh sb="0" eb="3">
      <t>シキュウガク</t>
    </rPh>
    <rPh sb="3" eb="5">
      <t>ゴウケイ</t>
    </rPh>
    <phoneticPr fontId="1"/>
  </si>
  <si>
    <t>健康保険料</t>
    <rPh sb="0" eb="2">
      <t>ケンコウ</t>
    </rPh>
    <rPh sb="2" eb="5">
      <t>ホケンリョウ</t>
    </rPh>
    <phoneticPr fontId="1"/>
  </si>
  <si>
    <t>介護保険料</t>
    <rPh sb="0" eb="2">
      <t>カイゴ</t>
    </rPh>
    <rPh sb="2" eb="5">
      <t>ホケンリョウ</t>
    </rPh>
    <phoneticPr fontId="1"/>
  </si>
  <si>
    <t>厚生年金保険料</t>
    <rPh sb="0" eb="2">
      <t>コウセイ</t>
    </rPh>
    <rPh sb="2" eb="4">
      <t>ネンキン</t>
    </rPh>
    <rPh sb="4" eb="7">
      <t>ホケンリョウ</t>
    </rPh>
    <phoneticPr fontId="1"/>
  </si>
  <si>
    <t>雇用保険料</t>
    <rPh sb="0" eb="2">
      <t>コヨウ</t>
    </rPh>
    <rPh sb="2" eb="5">
      <t>ホケンリョウ</t>
    </rPh>
    <phoneticPr fontId="1"/>
  </si>
  <si>
    <t>社会保険料控除合計</t>
    <rPh sb="0" eb="2">
      <t>シャカイ</t>
    </rPh>
    <rPh sb="2" eb="5">
      <t>ホケンリョウ</t>
    </rPh>
    <rPh sb="5" eb="7">
      <t>コウジョ</t>
    </rPh>
    <rPh sb="7" eb="9">
      <t>ゴウケイ</t>
    </rPh>
    <phoneticPr fontId="1"/>
  </si>
  <si>
    <t>所得税</t>
    <rPh sb="0" eb="3">
      <t>ショトクゼイ</t>
    </rPh>
    <phoneticPr fontId="1"/>
  </si>
  <si>
    <t>住民税</t>
    <rPh sb="0" eb="3">
      <t>ジュウミンゼイ</t>
    </rPh>
    <phoneticPr fontId="1"/>
  </si>
  <si>
    <t>控除合計</t>
    <rPh sb="0" eb="2">
      <t>コウジョ</t>
    </rPh>
    <rPh sb="2" eb="4">
      <t>ゴウケイ</t>
    </rPh>
    <phoneticPr fontId="1"/>
  </si>
  <si>
    <t>差引支給額</t>
    <rPh sb="0" eb="2">
      <t>サシヒキ</t>
    </rPh>
    <rPh sb="2" eb="5">
      <t>シキュウガク</t>
    </rPh>
    <phoneticPr fontId="1"/>
  </si>
  <si>
    <t>課税対象額</t>
    <rPh sb="0" eb="2">
      <t>カゼイ</t>
    </rPh>
    <rPh sb="2" eb="4">
      <t>タイショウ</t>
    </rPh>
    <rPh sb="4" eb="5">
      <t>ガク</t>
    </rPh>
    <phoneticPr fontId="1"/>
  </si>
  <si>
    <t>支給月</t>
    <rPh sb="0" eb="2">
      <t>シキュウ</t>
    </rPh>
    <rPh sb="2" eb="3">
      <t>ツキ</t>
    </rPh>
    <phoneticPr fontId="1"/>
  </si>
  <si>
    <t>支給月日</t>
    <rPh sb="0" eb="2">
      <t>シキュウ</t>
    </rPh>
    <rPh sb="2" eb="4">
      <t>ガッピ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</si>
  <si>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</si>
  <si>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</si>
  <si>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</si>
  <si>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</si>
  <si>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</si>
  <si>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</si>
  <si>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</si>
  <si>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</si>
  <si>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</si>
  <si>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</si>
  <si>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</si>
  <si>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</si>
  <si>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賞与１</t>
    <rPh sb="0" eb="2">
      <t>ショウヨ</t>
    </rPh>
    <phoneticPr fontId="1"/>
  </si>
  <si>
    <t>賞与２</t>
    <rPh sb="0" eb="2">
      <t>ショウヨ</t>
    </rPh>
    <phoneticPr fontId="1"/>
  </si>
  <si>
    <t>賞与３</t>
    <rPh sb="0" eb="2">
      <t>ショウヨ</t>
    </rPh>
    <phoneticPr fontId="1"/>
  </si>
  <si>
    <t>合計</t>
    <rPh sb="0" eb="2">
      <t>ゴウケイ</t>
    </rPh>
    <phoneticPr fontId="1"/>
  </si>
  <si>
    <t>年分　賃金台帳</t>
    <rPh sb="0" eb="1">
      <t>ネン</t>
    </rPh>
    <rPh sb="1" eb="2">
      <t>ブン</t>
    </rPh>
    <rPh sb="3" eb="5">
      <t>チンギン</t>
    </rPh>
    <rPh sb="5" eb="7">
      <t>ダイチョウ</t>
    </rPh>
    <phoneticPr fontId="1"/>
  </si>
  <si>
    <t>氏名：</t>
    <rPh sb="0" eb="2">
      <t>シメイ</t>
    </rPh>
    <phoneticPr fontId="1"/>
  </si>
  <si>
    <t>性別：</t>
    <rPh sb="0" eb="2">
      <t>セイベツ</t>
    </rPh>
    <phoneticPr fontId="1"/>
  </si>
  <si>
    <t>入社：</t>
    <rPh sb="0" eb="2">
      <t>ニュウシャ</t>
    </rPh>
    <phoneticPr fontId="1"/>
  </si>
  <si>
    <t>会社負担分</t>
    <rPh sb="0" eb="2">
      <t>カイシャ</t>
    </rPh>
    <rPh sb="2" eb="4">
      <t>フタン</t>
    </rPh>
    <rPh sb="4" eb="5">
      <t>ブン</t>
    </rPh>
    <phoneticPr fontId="1"/>
  </si>
  <si>
    <t>子ども・子育て拠出金</t>
    <rPh sb="0" eb="1">
      <t>コ</t>
    </rPh>
    <rPh sb="4" eb="6">
      <t>コソダ</t>
    </rPh>
    <rPh sb="7" eb="10">
      <t>キョシュツキン</t>
    </rPh>
    <phoneticPr fontId="1"/>
  </si>
  <si>
    <t>社会保険料合計</t>
    <rPh sb="0" eb="2">
      <t>シャカイ</t>
    </rPh>
    <rPh sb="2" eb="5">
      <t>ホケンリョウ</t>
    </rPh>
    <rPh sb="5" eb="7">
      <t>ゴウケイ</t>
    </rPh>
    <phoneticPr fontId="1"/>
  </si>
  <si>
    <t>社会保険料納付額合計</t>
    <rPh sb="0" eb="2">
      <t>シャカイ</t>
    </rPh>
    <rPh sb="2" eb="5">
      <t>ホケンリョウ</t>
    </rPh>
    <rPh sb="5" eb="7">
      <t>ノウフ</t>
    </rPh>
    <rPh sb="7" eb="8">
      <t>ガク</t>
    </rPh>
    <rPh sb="8" eb="10">
      <t>ゴウケイ</t>
    </rPh>
    <phoneticPr fontId="1"/>
  </si>
  <si>
    <t>法定内残業時間</t>
    <rPh sb="0" eb="2">
      <t>ホウテイ</t>
    </rPh>
    <rPh sb="2" eb="3">
      <t>ナイ</t>
    </rPh>
    <rPh sb="3" eb="5">
      <t>ザンギョウ</t>
    </rPh>
    <rPh sb="5" eb="7">
      <t>ジカン</t>
    </rPh>
    <phoneticPr fontId="1"/>
  </si>
  <si>
    <t>通勤手当非課税</t>
    <rPh sb="0" eb="2">
      <t>ツウキン</t>
    </rPh>
    <rPh sb="2" eb="4">
      <t>テアテ</t>
    </rPh>
    <rPh sb="4" eb="7">
      <t>ヒカゼイ</t>
    </rPh>
    <phoneticPr fontId="1"/>
  </si>
  <si>
    <t>総支給額</t>
    <rPh sb="0" eb="1">
      <t>ソウ</t>
    </rPh>
    <rPh sb="1" eb="4">
      <t>シキュウガク</t>
    </rPh>
    <phoneticPr fontId="1"/>
  </si>
  <si>
    <t>勤怠</t>
    <rPh sb="0" eb="2">
      <t>キンタイ</t>
    </rPh>
    <phoneticPr fontId="1"/>
  </si>
  <si>
    <t>支給</t>
    <rPh sb="0" eb="2">
      <t>シキュウ</t>
    </rPh>
    <phoneticPr fontId="1"/>
  </si>
  <si>
    <t>控除</t>
    <rPh sb="0" eb="2">
      <t>コウジョ</t>
    </rPh>
    <phoneticPr fontId="1"/>
  </si>
  <si>
    <t>社員番号：</t>
    <rPh sb="0" eb="2">
      <t>シャイン</t>
    </rPh>
    <rPh sb="2" eb="4">
      <t>バンゴウ</t>
    </rPh>
    <phoneticPr fontId="1"/>
  </si>
  <si>
    <t>株式会社ABC商事</t>
    <rPh sb="0" eb="4">
      <t>カブシキガイシャ</t>
    </rPh>
    <rPh sb="7" eb="9">
      <t>ショウジ</t>
    </rPh>
    <phoneticPr fontId="1"/>
  </si>
  <si>
    <t>山田太郎</t>
    <rPh sb="0" eb="2">
      <t>ヤマダ</t>
    </rPh>
    <rPh sb="2" eb="4">
      <t>タロウ</t>
    </rPh>
    <phoneticPr fontId="1"/>
  </si>
  <si>
    <t>営業</t>
    <rPh sb="0" eb="2">
      <t>エイギョウ</t>
    </rPh>
    <phoneticPr fontId="1"/>
  </si>
  <si>
    <t>兵庫県神戸市＊＊〇―△</t>
    <rPh sb="0" eb="3">
      <t>ヒョウゴケン</t>
    </rPh>
    <rPh sb="3" eb="6">
      <t>コウベシ</t>
    </rPh>
    <phoneticPr fontId="1"/>
  </si>
  <si>
    <t>１９９９年〇月△日</t>
    <rPh sb="4" eb="5">
      <t>ネン</t>
    </rPh>
    <rPh sb="6" eb="7">
      <t>ガツ</t>
    </rPh>
    <rPh sb="8" eb="9">
      <t>ニチ</t>
    </rPh>
    <phoneticPr fontId="1"/>
  </si>
  <si>
    <t>２０１９年〇月△日</t>
    <rPh sb="4" eb="5">
      <t>ネン</t>
    </rPh>
    <rPh sb="6" eb="7">
      <t>ガツ</t>
    </rPh>
    <rPh sb="8" eb="9">
      <t>ニチ</t>
    </rPh>
    <phoneticPr fontId="1"/>
  </si>
  <si>
    <t>２０１９年〇月△日入社</t>
    <rPh sb="4" eb="5">
      <t>ネン</t>
    </rPh>
    <rPh sb="6" eb="7">
      <t>ガツ</t>
    </rPh>
    <rPh sb="8" eb="9">
      <t>ニチ</t>
    </rPh>
    <rPh sb="9" eb="11">
      <t>ニュウシャ</t>
    </rPh>
    <phoneticPr fontId="1"/>
  </si>
  <si>
    <t>【作成】</t>
    <rPh sb="1" eb="3">
      <t>サクセイ</t>
    </rPh>
    <phoneticPr fontId="1"/>
  </si>
  <si>
    <t>株式会社キャットテックラボ</t>
    <rPh sb="0" eb="4">
      <t>カブ</t>
    </rPh>
    <phoneticPr fontId="1"/>
  </si>
  <si>
    <t>https://cattech-lab.net/</t>
    <phoneticPr fontId="1"/>
  </si>
  <si>
    <t>支給額・納付額合計</t>
    <rPh sb="0" eb="3">
      <t>シキュウガク</t>
    </rPh>
    <rPh sb="2" eb="3">
      <t>ガク</t>
    </rPh>
    <rPh sb="4" eb="6">
      <t>ノウフ</t>
    </rPh>
    <rPh sb="6" eb="7">
      <t>ガク</t>
    </rPh>
    <rPh sb="7" eb="9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</si>
</sst>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&quot;令&quot;&quot;和&quot;#\)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/>
    <xf numFmtId="176" fontId="0" fillId="0" borderId="0" xfId="0" applyNumberFormat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5" fillId="0" borderId="0" xfId="0" applyFont="1"/>
    <xf numFmtId="56" fontId="0" fillId="0" borderId="1" xfId="0" applyNumberFormat="1" applyBorder="1"/>
    <xf numFmtId="3" fontId="0" fillId="0" borderId="1" xfId="0" applyNumberFormat="1" applyBorder="1"/>
    <xf numFmtId="3" fontId="0" fillId="2" borderId="1" xfId="0" applyNumberFormat="1" applyFill="1" applyBorder="1"/>
    <xf numFmtId="0" fontId="7" fillId="0" borderId="0" xfId="1"/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ttech-lab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workbookViewId="0">
      <selection activeCell="D11" sqref="D11"/>
    </sheetView>
  </sheetViews>
  <sheetFormatPr defaultRowHeight="13.5" x14ac:dyDescent="0.15"/>
  <sheetData>
    <row r="2" spans="2:2" x14ac:dyDescent="0.15">
      <c r="B2" s="12" t="s">
        <v>74</v>
      </c>
    </row>
    <row r="3" spans="2:2" x14ac:dyDescent="0.15">
      <c r="B3" t="s">
        <v>75</v>
      </c>
    </row>
    <row r="4" spans="2:2" x14ac:dyDescent="0.15">
      <c r="B4" s="16" t="s">
        <v>76</v>
      </c>
    </row>
  </sheetData>
  <phoneticPr fontId="1"/>
  <hyperlinks>
    <hyperlink ref="B4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zoomScaleNormal="100" workbookViewId="0">
      <selection activeCell="I10" sqref="I10"/>
    </sheetView>
  </sheetViews>
  <sheetFormatPr defaultRowHeight="13.5" x14ac:dyDescent="0.15"/>
  <cols>
    <col min="2" max="2" width="20.875" customWidth="1"/>
    <col min="4" max="4" width="41.375" customWidth="1"/>
  </cols>
  <sheetData>
    <row r="2" spans="2:4" x14ac:dyDescent="0.15">
      <c r="D2" s="8" t="s">
        <v>67</v>
      </c>
    </row>
    <row r="4" spans="2:4" ht="24" x14ac:dyDescent="0.25">
      <c r="B4" s="23" t="s">
        <v>12</v>
      </c>
      <c r="C4" s="24"/>
      <c r="D4" s="24"/>
    </row>
    <row r="6" spans="2:4" ht="20.100000000000001" customHeight="1" x14ac:dyDescent="0.15">
      <c r="B6" s="1" t="s">
        <v>0</v>
      </c>
      <c r="C6" s="17" t="s">
        <v>68</v>
      </c>
      <c r="D6" s="17"/>
    </row>
    <row r="7" spans="2:4" ht="20.100000000000001" customHeight="1" x14ac:dyDescent="0.15">
      <c r="B7" s="1" t="s">
        <v>3</v>
      </c>
      <c r="C7" s="17">
        <v>1</v>
      </c>
      <c r="D7" s="17"/>
    </row>
    <row r="8" spans="2:4" ht="20.100000000000001" customHeight="1" x14ac:dyDescent="0.15">
      <c r="B8" s="1" t="s">
        <v>8</v>
      </c>
      <c r="C8" s="17" t="s">
        <v>69</v>
      </c>
      <c r="D8" s="17"/>
    </row>
    <row r="9" spans="2:4" ht="20.100000000000001" customHeight="1" x14ac:dyDescent="0.15">
      <c r="B9" s="1" t="s">
        <v>1</v>
      </c>
      <c r="C9" s="17" t="s">
        <v>13</v>
      </c>
      <c r="D9" s="17"/>
    </row>
    <row r="10" spans="2:4" ht="20.100000000000001" customHeight="1" x14ac:dyDescent="0.15">
      <c r="B10" s="1" t="s">
        <v>2</v>
      </c>
      <c r="C10" s="17" t="s">
        <v>70</v>
      </c>
      <c r="D10" s="17"/>
    </row>
    <row r="11" spans="2:4" ht="20.100000000000001" customHeight="1" x14ac:dyDescent="0.15">
      <c r="B11" s="1" t="s">
        <v>4</v>
      </c>
      <c r="C11" s="17" t="s">
        <v>71</v>
      </c>
      <c r="D11" s="17"/>
    </row>
    <row r="12" spans="2:4" ht="20.100000000000001" customHeight="1" x14ac:dyDescent="0.15">
      <c r="B12" s="1" t="s">
        <v>5</v>
      </c>
      <c r="C12" s="17" t="s">
        <v>72</v>
      </c>
      <c r="D12" s="17"/>
    </row>
    <row r="13" spans="2:4" ht="97.5" customHeight="1" x14ac:dyDescent="0.15">
      <c r="B13" s="1" t="s">
        <v>6</v>
      </c>
      <c r="C13" s="18" t="s">
        <v>73</v>
      </c>
      <c r="D13" s="18"/>
    </row>
    <row r="14" spans="2:4" ht="20.100000000000001" customHeight="1" x14ac:dyDescent="0.15">
      <c r="B14" s="21" t="s">
        <v>9</v>
      </c>
      <c r="C14" s="3" t="s">
        <v>10</v>
      </c>
      <c r="D14" s="2"/>
    </row>
    <row r="15" spans="2:4" ht="20.100000000000001" customHeight="1" x14ac:dyDescent="0.15">
      <c r="B15" s="22"/>
      <c r="C15" s="3" t="s">
        <v>11</v>
      </c>
      <c r="D15" s="2"/>
    </row>
    <row r="16" spans="2:4" ht="109.5" customHeight="1" x14ac:dyDescent="0.15">
      <c r="B16" s="1" t="s">
        <v>7</v>
      </c>
      <c r="C16" s="19"/>
      <c r="D16" s="20"/>
    </row>
  </sheetData>
  <mergeCells count="11">
    <mergeCell ref="C10:D10"/>
    <mergeCell ref="B4:D4"/>
    <mergeCell ref="C6:D6"/>
    <mergeCell ref="C7:D7"/>
    <mergeCell ref="C8:D8"/>
    <mergeCell ref="C9:D9"/>
    <mergeCell ref="C11:D11"/>
    <mergeCell ref="C12:D12"/>
    <mergeCell ref="C13:D13"/>
    <mergeCell ref="C16:D16"/>
    <mergeCell ref="B14:B15"/>
  </mergeCells>
  <phoneticPr fontId="1"/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40"/>
  <sheetViews>
    <sheetView tabSelected="1" zoomScale="85" zoomScaleNormal="85" workbookViewId="0"/>
  </sheetViews>
  <sheetFormatPr defaultRowHeight="13.5" x14ac:dyDescent="0.15"/>
  <cols>
    <col min="1" max="1" width="18.5" customWidth="1"/>
    <col min="2" max="17" width="9.625" customWidth="1"/>
  </cols>
  <sheetData>
    <row r="2" spans="1:17" x14ac:dyDescent="0.15">
      <c r="A2" t="str">
        <f>労働者名簿!D2</f>
        <v>株式会社ABC商事</v>
      </c>
    </row>
    <row r="3" spans="1:17" x14ac:dyDescent="0.15">
      <c r="B3">
        <v>2023</v>
      </c>
      <c r="C3" s="6">
        <f>B3-2018</f>
        <v>5</v>
      </c>
      <c r="D3" t="s">
        <v>52</v>
      </c>
      <c r="G3" s="8" t="s">
        <v>66</v>
      </c>
      <c r="H3" s="5">
        <f>労働者名簿!C7</f>
        <v>1</v>
      </c>
      <c r="I3" s="8" t="s">
        <v>53</v>
      </c>
      <c r="J3" s="7" t="str">
        <f>労働者名簿!C6</f>
        <v>山田太郎</v>
      </c>
      <c r="L3" s="8" t="s">
        <v>54</v>
      </c>
      <c r="M3" s="7" t="str">
        <f>労働者名簿!C9</f>
        <v>男</v>
      </c>
      <c r="O3" s="8" t="s">
        <v>55</v>
      </c>
      <c r="P3" s="5" t="str">
        <f>労働者名簿!C12</f>
        <v>２０１９年〇月△日</v>
      </c>
    </row>
    <row r="4" spans="1:17" x14ac:dyDescent="0.15">
      <c r="C4" s="4"/>
      <c r="H4" s="5"/>
      <c r="K4" s="5"/>
    </row>
    <row r="5" spans="1:17" x14ac:dyDescent="0.15">
      <c r="A5" s="11" t="s">
        <v>34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42</v>
      </c>
      <c r="I5" s="11" t="s">
        <v>43</v>
      </c>
      <c r="J5" s="11" t="s">
        <v>44</v>
      </c>
      <c r="K5" s="11" t="s">
        <v>45</v>
      </c>
      <c r="L5" s="11" t="s">
        <v>46</v>
      </c>
      <c r="M5" s="11" t="s">
        <v>47</v>
      </c>
      <c r="N5" s="11" t="s">
        <v>48</v>
      </c>
      <c r="O5" s="11" t="s">
        <v>49</v>
      </c>
      <c r="P5" s="11" t="s">
        <v>50</v>
      </c>
      <c r="Q5" s="11" t="s">
        <v>51</v>
      </c>
    </row>
    <row r="6" spans="1:17" x14ac:dyDescent="0.15">
      <c r="A6" s="9" t="s">
        <v>35</v>
      </c>
      <c r="B6" s="13">
        <v>43490</v>
      </c>
      <c r="C6" s="13">
        <v>43521</v>
      </c>
      <c r="D6" s="13">
        <v>43549</v>
      </c>
      <c r="E6" s="9"/>
      <c r="F6" s="13"/>
      <c r="G6" s="13"/>
      <c r="H6" s="13"/>
      <c r="I6" s="9"/>
      <c r="J6" s="9"/>
      <c r="K6" s="9"/>
      <c r="L6" s="9"/>
      <c r="M6" s="9"/>
      <c r="N6" s="9"/>
      <c r="O6" s="9"/>
      <c r="P6" s="9"/>
      <c r="Q6" s="9"/>
    </row>
    <row r="7" spans="1:17" x14ac:dyDescent="0.15">
      <c r="A7" s="9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4">
        <f>SUM(B7:P7)</f>
        <v>0</v>
      </c>
    </row>
    <row r="8" spans="1:17" x14ac:dyDescent="0.15">
      <c r="A8" s="9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4">
        <f t="shared" ref="Q8:Q11" si="0">SUM(B8:P8)</f>
        <v>0</v>
      </c>
    </row>
    <row r="9" spans="1:17" x14ac:dyDescent="0.15">
      <c r="A9" s="9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4">
        <f t="shared" si="0"/>
        <v>0</v>
      </c>
    </row>
    <row r="10" spans="1:17" x14ac:dyDescent="0.15">
      <c r="A10" s="9" t="s">
        <v>17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4">
        <f t="shared" si="0"/>
        <v>0</v>
      </c>
    </row>
    <row r="11" spans="1:17" x14ac:dyDescent="0.15">
      <c r="A11" s="9" t="s">
        <v>18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4">
        <f t="shared" si="0"/>
        <v>0</v>
      </c>
    </row>
    <row r="12" spans="1:17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15">
      <c r="A13" s="9" t="s">
        <v>19</v>
      </c>
      <c r="B13" s="14">
        <v>300000</v>
      </c>
      <c r="C13" s="14">
        <v>300000</v>
      </c>
      <c r="D13" s="14">
        <v>300000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>
        <f>SUM(B13:P13)</f>
        <v>900000</v>
      </c>
    </row>
    <row r="14" spans="1:17" x14ac:dyDescent="0.15">
      <c r="A14" s="9" t="s">
        <v>20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>
        <f t="shared" ref="Q14:Q26" si="1">SUM(B14:P14)</f>
        <v>0</v>
      </c>
    </row>
    <row r="15" spans="1:17" x14ac:dyDescent="0.15">
      <c r="A15" s="9" t="s">
        <v>21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>
        <f t="shared" si="1"/>
        <v>0</v>
      </c>
    </row>
    <row r="16" spans="1:17" x14ac:dyDescent="0.15">
      <c r="A16" s="9" t="s">
        <v>22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f t="shared" si="1"/>
        <v>0</v>
      </c>
    </row>
    <row r="17" spans="1:17" x14ac:dyDescent="0.15">
      <c r="A17" s="9" t="s">
        <v>61</v>
      </c>
      <c r="B17" s="14">
        <v>15000</v>
      </c>
      <c r="C17" s="14">
        <v>15000</v>
      </c>
      <c r="D17" s="14">
        <v>15000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>
        <f t="shared" si="1"/>
        <v>45000</v>
      </c>
    </row>
    <row r="18" spans="1:17" x14ac:dyDescent="0.15">
      <c r="A18" s="10" t="s">
        <v>23</v>
      </c>
      <c r="B18" s="15">
        <f>SUM(B13:B17)</f>
        <v>315000</v>
      </c>
      <c r="C18" s="15">
        <f t="shared" ref="C18:P18" si="2">SUM(C13:C17)</f>
        <v>315000</v>
      </c>
      <c r="D18" s="15">
        <f t="shared" si="2"/>
        <v>315000</v>
      </c>
      <c r="E18" s="15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0</v>
      </c>
      <c r="Q18" s="15">
        <f t="shared" si="1"/>
        <v>945000</v>
      </c>
    </row>
    <row r="19" spans="1:17" x14ac:dyDescent="0.15">
      <c r="A19" s="9" t="s">
        <v>24</v>
      </c>
      <c r="B19" s="14">
        <v>15210</v>
      </c>
      <c r="C19" s="14">
        <v>15210</v>
      </c>
      <c r="D19" s="14">
        <v>15210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>
        <f t="shared" si="1"/>
        <v>45630</v>
      </c>
    </row>
    <row r="20" spans="1:17" x14ac:dyDescent="0.15">
      <c r="A20" s="9" t="s">
        <v>25</v>
      </c>
      <c r="B20" s="14">
        <v>2595</v>
      </c>
      <c r="C20" s="14">
        <v>2595</v>
      </c>
      <c r="D20" s="14">
        <v>2595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>
        <f t="shared" si="1"/>
        <v>7785</v>
      </c>
    </row>
    <row r="21" spans="1:17" x14ac:dyDescent="0.15">
      <c r="A21" s="9" t="s">
        <v>26</v>
      </c>
      <c r="B21" s="14">
        <v>27450</v>
      </c>
      <c r="C21" s="14">
        <v>27450</v>
      </c>
      <c r="D21" s="14">
        <v>27450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>
        <f t="shared" si="1"/>
        <v>82350</v>
      </c>
    </row>
    <row r="22" spans="1:17" x14ac:dyDescent="0.15">
      <c r="A22" s="9" t="s">
        <v>27</v>
      </c>
      <c r="B22" s="14">
        <v>0</v>
      </c>
      <c r="C22" s="14">
        <v>0</v>
      </c>
      <c r="D22" s="14"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>
        <f t="shared" si="1"/>
        <v>0</v>
      </c>
    </row>
    <row r="23" spans="1:17" x14ac:dyDescent="0.15">
      <c r="A23" s="10" t="s">
        <v>28</v>
      </c>
      <c r="B23" s="15">
        <f>SUM(B19:B22)</f>
        <v>45255</v>
      </c>
      <c r="C23" s="15">
        <f t="shared" ref="C23:P23" si="3">SUM(C19:C22)</f>
        <v>45255</v>
      </c>
      <c r="D23" s="15">
        <f>SUM(D19:D22)</f>
        <v>45255</v>
      </c>
      <c r="E23" s="15">
        <f t="shared" si="3"/>
        <v>0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0</v>
      </c>
      <c r="P23" s="15">
        <f t="shared" si="3"/>
        <v>0</v>
      </c>
      <c r="Q23" s="15">
        <f t="shared" si="1"/>
        <v>135765</v>
      </c>
    </row>
    <row r="24" spans="1:17" x14ac:dyDescent="0.15">
      <c r="A24" s="10" t="s">
        <v>33</v>
      </c>
      <c r="B24" s="15">
        <f t="shared" ref="B24:P24" si="4">B18-B23-B17</f>
        <v>254745</v>
      </c>
      <c r="C24" s="15">
        <f t="shared" si="4"/>
        <v>254745</v>
      </c>
      <c r="D24" s="15">
        <f>D18-D23-D17</f>
        <v>254745</v>
      </c>
      <c r="E24" s="15">
        <f t="shared" si="4"/>
        <v>0</v>
      </c>
      <c r="F24" s="15">
        <f t="shared" si="4"/>
        <v>0</v>
      </c>
      <c r="G24" s="15">
        <f t="shared" si="4"/>
        <v>0</v>
      </c>
      <c r="H24" s="15">
        <f>H18-H23-H17</f>
        <v>0</v>
      </c>
      <c r="I24" s="15">
        <f t="shared" si="4"/>
        <v>0</v>
      </c>
      <c r="J24" s="15">
        <f t="shared" si="4"/>
        <v>0</v>
      </c>
      <c r="K24" s="15">
        <f t="shared" si="4"/>
        <v>0</v>
      </c>
      <c r="L24" s="15">
        <f t="shared" si="4"/>
        <v>0</v>
      </c>
      <c r="M24" s="15">
        <f t="shared" si="4"/>
        <v>0</v>
      </c>
      <c r="N24" s="15">
        <f t="shared" si="4"/>
        <v>0</v>
      </c>
      <c r="O24" s="15">
        <f t="shared" si="4"/>
        <v>0</v>
      </c>
      <c r="P24" s="15">
        <f t="shared" si="4"/>
        <v>0</v>
      </c>
      <c r="Q24" s="15">
        <f t="shared" si="1"/>
        <v>764235</v>
      </c>
    </row>
    <row r="25" spans="1:17" x14ac:dyDescent="0.15">
      <c r="A25" s="9" t="s">
        <v>29</v>
      </c>
      <c r="B25" s="14">
        <v>6750</v>
      </c>
      <c r="C25" s="14">
        <v>6750</v>
      </c>
      <c r="D25" s="14">
        <v>6750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>
        <f t="shared" si="1"/>
        <v>20250</v>
      </c>
    </row>
    <row r="26" spans="1:17" x14ac:dyDescent="0.15">
      <c r="A26" s="9" t="s">
        <v>30</v>
      </c>
      <c r="B26" s="14">
        <v>0</v>
      </c>
      <c r="C26" s="14">
        <v>0</v>
      </c>
      <c r="D26" s="14">
        <v>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>
        <f t="shared" si="1"/>
        <v>0</v>
      </c>
    </row>
    <row r="27" spans="1:17" x14ac:dyDescent="0.15">
      <c r="A27" s="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15">
      <c r="A28" s="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x14ac:dyDescent="0.15">
      <c r="A29" s="10" t="s">
        <v>31</v>
      </c>
      <c r="B29" s="15">
        <f>B23+SUM(B25:B28)</f>
        <v>52005</v>
      </c>
      <c r="C29" s="15">
        <f t="shared" ref="C29:P29" si="5">C23+SUM(C25:C28)</f>
        <v>52005</v>
      </c>
      <c r="D29" s="15">
        <f>D23+SUM(D25:D28)</f>
        <v>52005</v>
      </c>
      <c r="E29" s="15">
        <f t="shared" si="5"/>
        <v>0</v>
      </c>
      <c r="F29" s="15">
        <f>F23+SUM(F25:F28)</f>
        <v>0</v>
      </c>
      <c r="G29" s="15">
        <f t="shared" si="5"/>
        <v>0</v>
      </c>
      <c r="H29" s="15">
        <f>H23+SUM(H25:H28)</f>
        <v>0</v>
      </c>
      <c r="I29" s="15">
        <f t="shared" si="5"/>
        <v>0</v>
      </c>
      <c r="J29" s="15">
        <f t="shared" si="5"/>
        <v>0</v>
      </c>
      <c r="K29" s="15">
        <f t="shared" si="5"/>
        <v>0</v>
      </c>
      <c r="L29" s="15">
        <f t="shared" si="5"/>
        <v>0</v>
      </c>
      <c r="M29" s="15">
        <f t="shared" si="5"/>
        <v>0</v>
      </c>
      <c r="N29" s="15">
        <f t="shared" si="5"/>
        <v>0</v>
      </c>
      <c r="O29" s="15">
        <f t="shared" si="5"/>
        <v>0</v>
      </c>
      <c r="P29" s="15">
        <f t="shared" si="5"/>
        <v>0</v>
      </c>
      <c r="Q29" s="15">
        <f t="shared" ref="Q29:Q30" si="6">SUM(B29:P29)</f>
        <v>156015</v>
      </c>
    </row>
    <row r="30" spans="1:17" x14ac:dyDescent="0.15">
      <c r="A30" s="10" t="s">
        <v>32</v>
      </c>
      <c r="B30" s="15">
        <f t="shared" ref="B30:P30" si="7">B18-B29</f>
        <v>262995</v>
      </c>
      <c r="C30" s="15">
        <f t="shared" si="7"/>
        <v>262995</v>
      </c>
      <c r="D30" s="15">
        <f>D18-D29</f>
        <v>262995</v>
      </c>
      <c r="E30" s="15">
        <f t="shared" si="7"/>
        <v>0</v>
      </c>
      <c r="F30" s="15">
        <f t="shared" si="7"/>
        <v>0</v>
      </c>
      <c r="G30" s="15">
        <f t="shared" si="7"/>
        <v>0</v>
      </c>
      <c r="H30" s="15">
        <f t="shared" si="7"/>
        <v>0</v>
      </c>
      <c r="I30" s="15">
        <f t="shared" si="7"/>
        <v>0</v>
      </c>
      <c r="J30" s="15">
        <f t="shared" si="7"/>
        <v>0</v>
      </c>
      <c r="K30" s="15">
        <f t="shared" si="7"/>
        <v>0</v>
      </c>
      <c r="L30" s="15">
        <f t="shared" si="7"/>
        <v>0</v>
      </c>
      <c r="M30" s="15">
        <f t="shared" si="7"/>
        <v>0</v>
      </c>
      <c r="N30" s="15">
        <f t="shared" si="7"/>
        <v>0</v>
      </c>
      <c r="O30" s="15">
        <f t="shared" si="7"/>
        <v>0</v>
      </c>
      <c r="P30" s="15">
        <f t="shared" si="7"/>
        <v>0</v>
      </c>
      <c r="Q30" s="15">
        <f t="shared" si="6"/>
        <v>788985</v>
      </c>
    </row>
    <row r="32" spans="1:17" x14ac:dyDescent="0.15">
      <c r="A32" s="12" t="s">
        <v>56</v>
      </c>
    </row>
    <row r="33" spans="1:17" x14ac:dyDescent="0.15">
      <c r="A33" s="9" t="s">
        <v>24</v>
      </c>
      <c r="B33" s="14">
        <v>15210</v>
      </c>
      <c r="C33" s="14">
        <v>15210</v>
      </c>
      <c r="D33" s="14">
        <v>15210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>
        <f t="shared" ref="Q33:Q39" si="8">SUM(B33:P33)</f>
        <v>45630</v>
      </c>
    </row>
    <row r="34" spans="1:17" x14ac:dyDescent="0.15">
      <c r="A34" s="9" t="s">
        <v>25</v>
      </c>
      <c r="B34" s="14">
        <v>2595</v>
      </c>
      <c r="C34" s="14">
        <v>2595</v>
      </c>
      <c r="D34" s="14">
        <v>2595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>
        <f t="shared" si="8"/>
        <v>7785</v>
      </c>
    </row>
    <row r="35" spans="1:17" x14ac:dyDescent="0.15">
      <c r="A35" s="9" t="s">
        <v>26</v>
      </c>
      <c r="B35" s="14">
        <v>27450</v>
      </c>
      <c r="C35" s="14">
        <v>27450</v>
      </c>
      <c r="D35" s="14">
        <v>27450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>
        <f t="shared" si="8"/>
        <v>82350</v>
      </c>
    </row>
    <row r="36" spans="1:17" x14ac:dyDescent="0.15">
      <c r="A36" s="9" t="s">
        <v>27</v>
      </c>
      <c r="B36" s="14">
        <v>0</v>
      </c>
      <c r="C36" s="14">
        <v>0</v>
      </c>
      <c r="D36" s="14">
        <v>0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>
        <f t="shared" si="8"/>
        <v>0</v>
      </c>
    </row>
    <row r="37" spans="1:17" x14ac:dyDescent="0.15">
      <c r="A37" s="9" t="s">
        <v>57</v>
      </c>
      <c r="B37" s="14">
        <v>1020</v>
      </c>
      <c r="C37" s="14">
        <v>1020</v>
      </c>
      <c r="D37" s="14">
        <v>1020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>
        <f t="shared" si="8"/>
        <v>3060</v>
      </c>
    </row>
    <row r="38" spans="1:17" x14ac:dyDescent="0.15">
      <c r="A38" s="10" t="s">
        <v>58</v>
      </c>
      <c r="B38" s="15">
        <f>SUM(B33:B37)</f>
        <v>46275</v>
      </c>
      <c r="C38" s="15">
        <f t="shared" ref="C38:P38" si="9">SUM(C33:C37)</f>
        <v>46275</v>
      </c>
      <c r="D38" s="15">
        <f t="shared" si="9"/>
        <v>46275</v>
      </c>
      <c r="E38" s="15">
        <f t="shared" si="9"/>
        <v>0</v>
      </c>
      <c r="F38" s="15">
        <f>SUM(F33:F37)</f>
        <v>0</v>
      </c>
      <c r="G38" s="15">
        <f t="shared" si="9"/>
        <v>0</v>
      </c>
      <c r="H38" s="15">
        <f t="shared" si="9"/>
        <v>0</v>
      </c>
      <c r="I38" s="15">
        <f t="shared" si="9"/>
        <v>0</v>
      </c>
      <c r="J38" s="15">
        <f t="shared" si="9"/>
        <v>0</v>
      </c>
      <c r="K38" s="15">
        <f t="shared" si="9"/>
        <v>0</v>
      </c>
      <c r="L38" s="15">
        <f t="shared" si="9"/>
        <v>0</v>
      </c>
      <c r="M38" s="15">
        <f t="shared" si="9"/>
        <v>0</v>
      </c>
      <c r="N38" s="15">
        <f t="shared" si="9"/>
        <v>0</v>
      </c>
      <c r="O38" s="15">
        <f t="shared" si="9"/>
        <v>0</v>
      </c>
      <c r="P38" s="15">
        <f t="shared" si="9"/>
        <v>0</v>
      </c>
      <c r="Q38" s="15">
        <f t="shared" si="8"/>
        <v>138825</v>
      </c>
    </row>
    <row r="39" spans="1:17" x14ac:dyDescent="0.15">
      <c r="A39" s="10" t="s">
        <v>59</v>
      </c>
      <c r="B39" s="15">
        <f>B38+B23</f>
        <v>91530</v>
      </c>
      <c r="C39" s="15">
        <f t="shared" ref="C39:P39" si="10">C38+C23</f>
        <v>91530</v>
      </c>
      <c r="D39" s="15">
        <f t="shared" si="10"/>
        <v>91530</v>
      </c>
      <c r="E39" s="15">
        <f t="shared" si="10"/>
        <v>0</v>
      </c>
      <c r="F39" s="15">
        <f>F38+F23</f>
        <v>0</v>
      </c>
      <c r="G39" s="15">
        <f t="shared" si="10"/>
        <v>0</v>
      </c>
      <c r="H39" s="15">
        <f t="shared" si="10"/>
        <v>0</v>
      </c>
      <c r="I39" s="15">
        <f t="shared" si="10"/>
        <v>0</v>
      </c>
      <c r="J39" s="15">
        <f t="shared" si="10"/>
        <v>0</v>
      </c>
      <c r="K39" s="15">
        <f t="shared" si="10"/>
        <v>0</v>
      </c>
      <c r="L39" s="15">
        <f t="shared" si="10"/>
        <v>0</v>
      </c>
      <c r="M39" s="15">
        <f t="shared" si="10"/>
        <v>0</v>
      </c>
      <c r="N39" s="15">
        <f t="shared" si="10"/>
        <v>0</v>
      </c>
      <c r="O39" s="15">
        <f t="shared" si="10"/>
        <v>0</v>
      </c>
      <c r="P39" s="15">
        <f t="shared" si="10"/>
        <v>0</v>
      </c>
      <c r="Q39" s="15">
        <f t="shared" si="8"/>
        <v>274590</v>
      </c>
    </row>
    <row r="40" spans="1:17" x14ac:dyDescent="0.15">
      <c r="A40" s="10" t="s">
        <v>77</v>
      </c>
      <c r="B40" s="15">
        <f>B18+B38</f>
        <v>361275</v>
      </c>
      <c r="C40" s="15">
        <f>C18+C38</f>
        <v>361275</v>
      </c>
      <c r="D40" s="15">
        <f t="shared" ref="D40:P40" si="11">D18+D38</f>
        <v>361275</v>
      </c>
      <c r="E40" s="15">
        <f t="shared" si="11"/>
        <v>0</v>
      </c>
      <c r="F40" s="15">
        <f t="shared" si="11"/>
        <v>0</v>
      </c>
      <c r="G40" s="15">
        <f t="shared" si="11"/>
        <v>0</v>
      </c>
      <c r="H40" s="15">
        <f t="shared" si="11"/>
        <v>0</v>
      </c>
      <c r="I40" s="15">
        <f t="shared" si="11"/>
        <v>0</v>
      </c>
      <c r="J40" s="15">
        <f t="shared" si="11"/>
        <v>0</v>
      </c>
      <c r="K40" s="15">
        <f t="shared" si="11"/>
        <v>0</v>
      </c>
      <c r="L40" s="15">
        <f t="shared" si="11"/>
        <v>0</v>
      </c>
      <c r="M40" s="15">
        <f t="shared" si="11"/>
        <v>0</v>
      </c>
      <c r="N40" s="15">
        <f t="shared" si="11"/>
        <v>0</v>
      </c>
      <c r="O40" s="15">
        <f t="shared" si="11"/>
        <v>0</v>
      </c>
      <c r="P40" s="15">
        <f t="shared" si="11"/>
        <v>0</v>
      </c>
      <c r="Q40" s="15">
        <f>SUM(B40:P40)</f>
        <v>1083825</v>
      </c>
    </row>
  </sheetData>
  <phoneticPr fontId="1"/>
  <pageMargins left="0.7" right="0.7" top="0.75" bottom="0.75" header="0.3" footer="0.3"/>
  <pageSetup paperSize="9" scale="77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7"/>
  <sheetViews>
    <sheetView workbookViewId="0">
      <selection activeCell="J17" sqref="J17"/>
    </sheetView>
  </sheetViews>
  <sheetFormatPr defaultRowHeight="13.5" x14ac:dyDescent="0.15"/>
  <cols>
    <col min="2" max="7" width="15.625" customWidth="1"/>
  </cols>
  <sheetData>
    <row r="2" spans="1:6" x14ac:dyDescent="0.15">
      <c r="A2" t="str">
        <f>労働者名簿!D2</f>
        <v>株式会社ABC商事</v>
      </c>
      <c r="F2" s="8" t="s">
        <v>36</v>
      </c>
    </row>
    <row r="3" spans="1:6" x14ac:dyDescent="0.15">
      <c r="B3" t="str">
        <f>"２０１９年"&amp;F2&amp;"分給与明細書"</f>
        <v>２０１９年１月分給与明細書</v>
      </c>
      <c r="D3" t="str">
        <f>"社員番号："&amp;労働者名簿!C7</f>
        <v>社員番号：1</v>
      </c>
      <c r="E3" t="str">
        <f>"氏名："&amp;労働者名簿!C6</f>
        <v>氏名：山田太郎</v>
      </c>
    </row>
    <row r="5" spans="1:6" x14ac:dyDescent="0.15">
      <c r="A5" s="25" t="s">
        <v>63</v>
      </c>
      <c r="B5" s="11" t="s">
        <v>14</v>
      </c>
      <c r="C5" s="11" t="s">
        <v>15</v>
      </c>
      <c r="D5" s="11" t="s">
        <v>60</v>
      </c>
      <c r="E5" s="11" t="s">
        <v>17</v>
      </c>
      <c r="F5" s="11" t="s">
        <v>18</v>
      </c>
    </row>
    <row r="6" spans="1:6" x14ac:dyDescent="0.15">
      <c r="A6" s="26"/>
      <c r="B6" s="9">
        <f>HLOOKUP($F$2,賃金台帳!$B$5:$P$30,3,FALSE)</f>
        <v>0</v>
      </c>
      <c r="C6" s="9">
        <f>HLOOKUP($F$2,賃金台帳!$B$5:$P$30,4,FALSE)</f>
        <v>0</v>
      </c>
      <c r="D6" s="9">
        <f>HLOOKUP($F$2,賃金台帳!$B$5:$P$30,5,FALSE)</f>
        <v>0</v>
      </c>
      <c r="E6" s="9">
        <f>HLOOKUP($F$2,賃金台帳!$B$5:$P$30,6,FALSE)</f>
        <v>0</v>
      </c>
      <c r="F6" s="9">
        <f>HLOOKUP($F$2,賃金台帳!$B$5:$P$30,7,FALSE)</f>
        <v>0</v>
      </c>
    </row>
    <row r="8" spans="1:6" x14ac:dyDescent="0.15">
      <c r="A8" s="25" t="s">
        <v>64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61</v>
      </c>
    </row>
    <row r="9" spans="1:6" x14ac:dyDescent="0.15">
      <c r="A9" s="26"/>
      <c r="B9" s="14">
        <f>HLOOKUP($F$2,賃金台帳!$B$5:$P$30,9,FALSE)</f>
        <v>300000</v>
      </c>
      <c r="C9" s="14">
        <f>HLOOKUP($F$2,賃金台帳!$B$5:$P$30,10,FALSE)</f>
        <v>0</v>
      </c>
      <c r="D9" s="14">
        <f>HLOOKUP($F$2,賃金台帳!$B$5:$P$30,11,FALSE)</f>
        <v>0</v>
      </c>
      <c r="E9" s="14">
        <f>HLOOKUP($F$2,賃金台帳!$B$5:$P$30,12,FALSE)</f>
        <v>0</v>
      </c>
      <c r="F9" s="14">
        <f>HLOOKUP($F$2,賃金台帳!$B$5:$P$30,13,FALSE)</f>
        <v>15000</v>
      </c>
    </row>
    <row r="11" spans="1:6" x14ac:dyDescent="0.15">
      <c r="A11" s="25" t="s">
        <v>65</v>
      </c>
      <c r="B11" s="11" t="s">
        <v>24</v>
      </c>
      <c r="C11" s="11" t="s">
        <v>25</v>
      </c>
      <c r="D11" s="11" t="s">
        <v>26</v>
      </c>
      <c r="E11" s="11" t="s">
        <v>27</v>
      </c>
      <c r="F11" s="11"/>
    </row>
    <row r="12" spans="1:6" x14ac:dyDescent="0.15">
      <c r="A12" s="27"/>
      <c r="B12" s="14">
        <f>HLOOKUP($F$2,賃金台帳!$B$5:$P$30,15,FALSE)</f>
        <v>15210</v>
      </c>
      <c r="C12" s="14">
        <f>HLOOKUP($F$2,賃金台帳!$B$5:$P$30,16,FALSE)</f>
        <v>2595</v>
      </c>
      <c r="D12" s="14">
        <f>HLOOKUP($F$2,賃金台帳!$B$5:$P$30,17,FALSE)</f>
        <v>27450</v>
      </c>
      <c r="E12" s="14">
        <f>HLOOKUP($F$2,賃金台帳!$B$5:$P$30,18,FALSE)</f>
        <v>0</v>
      </c>
      <c r="F12" s="14"/>
    </row>
    <row r="13" spans="1:6" x14ac:dyDescent="0.15">
      <c r="A13" s="27"/>
      <c r="B13" s="11" t="s">
        <v>29</v>
      </c>
      <c r="C13" s="11" t="s">
        <v>30</v>
      </c>
      <c r="D13" s="11"/>
      <c r="E13" s="11"/>
      <c r="F13" s="11" t="s">
        <v>33</v>
      </c>
    </row>
    <row r="14" spans="1:6" x14ac:dyDescent="0.15">
      <c r="A14" s="26"/>
      <c r="B14" s="14">
        <f>HLOOKUP($F$2,賃金台帳!$B$5:$P$30,21,FALSE)</f>
        <v>6750</v>
      </c>
      <c r="C14" s="14">
        <f>HLOOKUP($F$2,賃金台帳!$B$5:$P$30,22,FALSE)</f>
        <v>0</v>
      </c>
      <c r="D14" s="14"/>
      <c r="E14" s="14"/>
      <c r="F14" s="14">
        <f>HLOOKUP($F$2,賃金台帳!$B$5:$P$30,20,FALSE)</f>
        <v>254745</v>
      </c>
    </row>
    <row r="16" spans="1:6" x14ac:dyDescent="0.15">
      <c r="A16" s="25" t="s">
        <v>51</v>
      </c>
      <c r="B16" s="11" t="s">
        <v>62</v>
      </c>
      <c r="C16" s="11" t="s">
        <v>31</v>
      </c>
      <c r="D16" s="11" t="s">
        <v>32</v>
      </c>
      <c r="E16" s="11"/>
      <c r="F16" s="11"/>
    </row>
    <row r="17" spans="1:6" x14ac:dyDescent="0.15">
      <c r="A17" s="26"/>
      <c r="B17" s="14">
        <f>HLOOKUP($F$2,賃金台帳!$B$5:$P$30,14,FALSE)</f>
        <v>315000</v>
      </c>
      <c r="C17" s="14">
        <f>HLOOKUP($F$2,賃金台帳!$B$5:$P$30,25,FALSE)</f>
        <v>52005</v>
      </c>
      <c r="D17" s="14">
        <f>HLOOKUP($F$2,賃金台帳!$B$5:$P$30,26,FALSE)</f>
        <v>262995</v>
      </c>
      <c r="E17" s="14"/>
      <c r="F17" s="14"/>
    </row>
  </sheetData>
  <mergeCells count="4">
    <mergeCell ref="A16:A17"/>
    <mergeCell ref="A11:A14"/>
    <mergeCell ref="A8:A9"/>
    <mergeCell ref="A5:A6"/>
  </mergeCells>
  <phoneticPr fontId="1"/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賃金台帳!$B$5:$P$5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作成者</vt:lpstr>
      <vt:lpstr>労働者名簿</vt:lpstr>
      <vt:lpstr>賃金台帳</vt:lpstr>
      <vt:lpstr>給与明細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給与明細</dc:title>
  <dc:creator/>
  <cp:lastModifiedBy/>
  <dcterms:created xsi:type="dcterms:W3CDTF">2006-09-16T00:00:00Z</dcterms:created>
  <dcterms:modified xsi:type="dcterms:W3CDTF">2023-03-16T00:14:57Z</dcterms:modified>
</cp:coreProperties>
</file>